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B7C60CC3-074D-4BA6-8F42-D2071CD1E3B7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W9" i="423" s="1"/>
  <c r="U9" i="423"/>
  <c r="T9" i="423"/>
  <c r="G2" i="423"/>
  <c r="C23" i="406" l="1"/>
  <c r="D16" i="406"/>
  <c r="D17" i="406"/>
  <c r="D18" i="406"/>
  <c r="D15" i="406"/>
  <c r="D24" i="418" l="1"/>
  <c r="F24" i="418"/>
  <c r="H12" i="407"/>
  <c r="D20" i="412" s="1"/>
  <c r="H14" i="407"/>
  <c r="F20" i="412" s="1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G27" i="418" s="1"/>
  <c r="G26" i="35" s="1"/>
  <c r="G35" i="35" s="1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D22" i="418"/>
  <c r="D27" i="418" s="1"/>
  <c r="D26" i="35" s="1"/>
  <c r="G20" i="412"/>
  <c r="G22" i="412"/>
  <c r="G30" i="412" s="1"/>
  <c r="G23" i="35" s="1"/>
  <c r="E22" i="412"/>
  <c r="E23" i="35" s="1"/>
  <c r="G25" i="418"/>
  <c r="G26" i="418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E77" i="35" s="1"/>
  <c r="D63" i="35"/>
  <c r="D69" i="35" s="1"/>
  <c r="H69" i="35" s="1"/>
  <c r="G62" i="35"/>
  <c r="G76" i="35" s="1"/>
  <c r="G101" i="35"/>
  <c r="F62" i="35"/>
  <c r="F76" i="35"/>
  <c r="F101" i="35"/>
  <c r="E62" i="35"/>
  <c r="E68" i="35" s="1"/>
  <c r="D62" i="35"/>
  <c r="G61" i="35"/>
  <c r="G75" i="35" s="1"/>
  <c r="G100" i="35"/>
  <c r="F61" i="35"/>
  <c r="F75" i="35"/>
  <c r="F100" i="35"/>
  <c r="E61" i="35"/>
  <c r="E67" i="35" s="1"/>
  <c r="D61" i="35"/>
  <c r="H61" i="35" s="1"/>
  <c r="G57" i="35"/>
  <c r="F57" i="35"/>
  <c r="E57" i="35"/>
  <c r="D57" i="35"/>
  <c r="H57" i="35" s="1"/>
  <c r="G53" i="35"/>
  <c r="F53" i="35"/>
  <c r="E53" i="35"/>
  <c r="H53" i="35" s="1"/>
  <c r="D53" i="35"/>
  <c r="G48" i="35"/>
  <c r="F48" i="35"/>
  <c r="F99" i="35"/>
  <c r="E48" i="35"/>
  <c r="D48" i="35"/>
  <c r="H48" i="35" s="1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 s="1"/>
  <c r="E101" i="35"/>
  <c r="E99" i="35"/>
  <c r="E100" i="35"/>
  <c r="D103" i="35"/>
  <c r="H103" i="35"/>
  <c r="D99" i="35"/>
  <c r="H99" i="35"/>
  <c r="H93" i="35"/>
  <c r="D68" i="35"/>
  <c r="D76" i="35" s="1"/>
  <c r="D70" i="35"/>
  <c r="H70" i="35" s="1"/>
  <c r="E26" i="418"/>
  <c r="H90" i="35"/>
  <c r="E24" i="418"/>
  <c r="H24" i="418" s="1"/>
  <c r="H62" i="35" l="1"/>
  <c r="E76" i="35"/>
  <c r="H76" i="35" s="1"/>
  <c r="H23" i="418"/>
  <c r="E27" i="418"/>
  <c r="E26" i="35" s="1"/>
  <c r="E35" i="35" s="1"/>
  <c r="E75" i="35"/>
  <c r="H63" i="35"/>
  <c r="E78" i="35"/>
  <c r="H22" i="418"/>
  <c r="D77" i="35"/>
  <c r="H77" i="35" s="1"/>
  <c r="H68" i="35"/>
  <c r="D35" i="35"/>
  <c r="F23" i="35"/>
  <c r="F30" i="412"/>
  <c r="D22" i="412"/>
  <c r="H20" i="412"/>
  <c r="E58" i="35"/>
  <c r="G24" i="35"/>
  <c r="G58" i="35" s="1"/>
  <c r="G72" i="35" s="1"/>
  <c r="G60" i="35"/>
  <c r="G74" i="35" s="1"/>
  <c r="E24" i="35"/>
  <c r="E60" i="35"/>
  <c r="D78" i="35"/>
  <c r="H78" i="35" s="1"/>
  <c r="H25" i="418"/>
  <c r="H26" i="418" s="1"/>
  <c r="E30" i="412"/>
  <c r="D67" i="35"/>
  <c r="H67" i="35" s="1"/>
  <c r="H16" i="407"/>
  <c r="F27" i="418"/>
  <c r="F26" i="35" s="1"/>
  <c r="F35" i="35" s="1"/>
  <c r="D75" i="35" l="1"/>
  <c r="H75" i="35" s="1"/>
  <c r="E66" i="35"/>
  <c r="E71" i="35" s="1"/>
  <c r="E72" i="35" s="1"/>
  <c r="H27" i="418"/>
  <c r="D30" i="412"/>
  <c r="H22" i="412"/>
  <c r="H30" i="412" s="1"/>
  <c r="D23" i="35"/>
  <c r="H26" i="35"/>
  <c r="E74" i="35"/>
  <c r="F60" i="35"/>
  <c r="F74" i="35" s="1"/>
  <c r="F24" i="35"/>
  <c r="F58" i="35"/>
  <c r="F72" i="35" s="1"/>
  <c r="F83" i="35" s="1"/>
  <c r="F92" i="35" s="1"/>
  <c r="H35" i="35"/>
  <c r="E80" i="35" l="1"/>
  <c r="E82" i="35" s="1"/>
  <c r="E83" i="35"/>
  <c r="E92" i="35" s="1"/>
  <c r="D24" i="35"/>
  <c r="D60" i="35"/>
  <c r="H23" i="35"/>
  <c r="F95" i="35"/>
  <c r="F96" i="35" s="1"/>
  <c r="F97" i="35"/>
  <c r="H60" i="35" l="1"/>
  <c r="C16" i="406"/>
  <c r="F105" i="35"/>
  <c r="F106" i="35" s="1"/>
  <c r="H24" i="35"/>
  <c r="H58" i="35" s="1"/>
  <c r="D58" i="35"/>
  <c r="E95" i="35"/>
  <c r="E96" i="35" s="1"/>
  <c r="E97" i="35" s="1"/>
  <c r="E105" i="35" l="1"/>
  <c r="E106" i="35"/>
  <c r="D66" i="35"/>
  <c r="H66" i="35" l="1"/>
  <c r="H71" i="35" s="1"/>
  <c r="D71" i="35"/>
  <c r="D72" i="35" s="1"/>
  <c r="D74" i="35"/>
  <c r="H74" i="35" s="1"/>
  <c r="G81" i="35" l="1"/>
  <c r="D80" i="35"/>
  <c r="H72" i="35"/>
  <c r="D82" i="35" l="1"/>
  <c r="H80" i="35"/>
  <c r="G82" i="35"/>
  <c r="G83" i="35" s="1"/>
  <c r="H81" i="35"/>
  <c r="H82" i="35" l="1"/>
  <c r="D83" i="35"/>
  <c r="H83" i="35" l="1"/>
  <c r="D92" i="35"/>
  <c r="D95" i="35" l="1"/>
  <c r="D96" i="35" s="1"/>
  <c r="D97" i="35" s="1"/>
  <c r="G86" i="35"/>
  <c r="H86" i="35" s="1"/>
  <c r="G89" i="35"/>
  <c r="G85" i="35"/>
  <c r="C15" i="406" l="1"/>
  <c r="D105" i="35"/>
  <c r="D106" i="35" s="1"/>
  <c r="H85" i="35"/>
  <c r="H87" i="35" s="1"/>
  <c r="G87" i="35"/>
  <c r="G91" i="35"/>
  <c r="H89" i="35"/>
  <c r="H91" i="35" s="1"/>
  <c r="C17" i="406" s="1"/>
  <c r="G99" i="35" l="1"/>
  <c r="G92" i="35"/>
  <c r="G95" i="35" l="1"/>
  <c r="G96" i="35" s="1"/>
  <c r="G97" i="35"/>
  <c r="H92" i="35"/>
  <c r="H95" i="35" l="1"/>
  <c r="H96" i="35" s="1"/>
  <c r="H97" i="35" s="1"/>
  <c r="C18" i="406"/>
  <c r="C19" i="406" s="1"/>
  <c r="G105" i="35"/>
  <c r="G106" i="35" s="1"/>
  <c r="H105" i="35" l="1"/>
  <c r="H106" i="35"/>
  <c r="C24" i="406"/>
  <c r="C21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<sst xmlns="http://schemas.openxmlformats.org/spreadsheetml/2006/main" count="492" uniqueCount="283">
  <si>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</si>
  <si>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</si>
  <si>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</si>
  <si>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</si>
  <si>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</si>
  <si>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</si>
  <si>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</si>
  <si>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</si>
  <si>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</si>
  <si>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</si>
  <si>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</si>
  <si>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</si>
  <si>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</si>
  <si>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</si>
  <si>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</si>
  <si>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</si>
  <si>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</si>
  <si>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</si>
  <si>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</si>
  <si>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</si>
  <si>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</si>
  <si>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</si>
  <si>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</si>
  <si>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</si>
  <si>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</si>
  <si>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</si>
  <si>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</si>
  <si>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</si>
  <si>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</si>
  <si>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</si>
  <si>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</si>
  <si>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</si>
  <si>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</si>
  <si>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</si>
  <si>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</si>
  <si>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</si>
  <si>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</si>
  <si>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</si>
  <si>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</si>
  <si>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</si>
  <si>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</si>
  <si>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</si>
  <si>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</si>
  <si>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</si>
  <si>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</si>
  <si>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</si>
  <si>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</si>
  <si>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</si>
  <si>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</si>
  <si>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</si>
  <si>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</si>
  <si>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</si>
  <si>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</si>
  <si>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</si>
  <si>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</si>
  <si>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</si>
  <si>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</si>
  <si>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</si>
  <si>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</si>
  <si>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</si>
  <si>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</si>
  <si>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</si>
  <si>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</si>
  <si>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</si>
  <si>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</si>
  <si>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</si>
  <si>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</si>
  <si>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</si>
  <si>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</si>
  <si>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</si>
  <si>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</si>
  <si>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</si>
  <si>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</si>
  <si>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</si>
  <si>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</si>
  <si>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</si>
  <si>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</si>
  <si>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</si>
  <si>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</si>
  <si>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</si>
  <si>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</si>
  <si>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</si>
  <si>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</si>
  <si>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</si>
  <si>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</si>
  <si>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</si>
  <si>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</si>
  <si>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</si>
  <si>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</si>
  <si>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</si>
  <si>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</si>
  <si>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</si>
  <si>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</si>
  <si>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</si>
  <si>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</si>
  <si>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</si>
  <si>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</si>
  <si>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</si>
  <si>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</si>
  <si>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</si>
  <si>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</si>
  <si>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</si>
  <si>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</si>
  <si>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</si>
  <si>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</si>
  <si>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</si>
  <si>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</si>
  <si>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</si>
  <si>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</si>
  <si>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</si>
  <si>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</si>
  <si>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</si>
  <si>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</si>
  <si>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</si>
  <si>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</si>
  <si>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</si>
  <si>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</si>
  <si>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</si>
  <si>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</si>
  <si>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</si>
  <si>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</si>
  <si>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</si>
  <si>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</si>
  <si>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</si>
  <si>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</si>
  <si>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</si>
  <si>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</si>
  <si>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</si>
  <si>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</si>
  <si>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</si>
  <si>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</si>
  <si>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</si>
  <si>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</si>
  <si>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</si>
  <si>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</si>
  <si>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</si>
  <si>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</si>
  <si>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</si>
  <si>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</si>
  <si>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</si>
  <si>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</si>
  <si>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</si>
  <si>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</si>
  <si>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</si>
  <si>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</si>
  <si>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</si>
  <si>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</si>
  <si>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</si>
  <si>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</si>
  <si>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</si>
  <si>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</si>
  <si>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</si>
  <si>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</si>
  <si>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</si>
  <si>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</si>
  <si>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</si>
  <si>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</si>
  <si>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</si>
  <si>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</si>
  <si>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</si>
  <si>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</si>
  <si>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</si>
  <si>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</si>
  <si>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</si>
  <si>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</si>
  <si>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</si>
  <si>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</si>
  <si>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</si>
  <si>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</si>
  <si>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</si>
  <si>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</si>
  <si>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</si>
  <si>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</si>
  <si>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</si>
  <si>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</si>
  <si>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</si>
  <si>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</si>
  <si>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</si>
  <si>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</si>
  <si>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</si>
  <si>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</si>
  <si>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</si>
  <si>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</si>
  <si>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</si>
  <si>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</si>
  <si>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</si>
  <si>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</si>
  <si>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</si>
  <si>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</si>
  <si>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</si>
  <si>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</si>
  <si>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</si>
  <si>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</si>
  <si>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</si>
  <si>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</si>
  <si>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</si>
  <si>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</si>
  <si>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</si>
  <si>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</si>
  <si>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</si>
  <si>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</si>
  <si>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</si>
  <si>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</si>
  <si>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</si>
  <si>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</si>
  <si>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</si>
  <si>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</si>
  <si>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</si>
  <si>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</si>
  <si>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</si>
  <si>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</si>
  <si>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</si>
  <si>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</si>
  <si>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</si>
  <si>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</si>
  <si>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</si>
  <si>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</si>
  <si>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</si>
  <si>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</si>
  <si>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</si>
  <si>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</si>
  <si>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</si>
  <si>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</si>
  <si>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</si>
  <si>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</si>
  <si>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</si>
  <si>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</si>
  <si>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</si>
  <si>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</si>
  <si>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</si>
  <si>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</si>
  <si>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</si>
  <si>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</si>
  <si>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</si>
  <si>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</si>
  <si>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</si>
  <si>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</si>
  <si>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</si>
  <si>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</si>
  <si>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</si>
  <si>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</si>
  <si>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</si>
  <si>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</si>
  <si>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</si>
  <si>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</si>
  <si>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</si>
  <si>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</si>
  <si>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</si>
  <si>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</si>
  <si>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</si>
  <si>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</si>
  <si>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</si>
  <si>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M_000-32-1-06.10-0005</t>
  </si>
  <si>
    <t>Создание системы пожарной сигнализации РПБ Лоухского РЭС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</si>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</sst>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6" formatCode="_-* #,##0.00000_-;\-* #,##0.00000_-;_-* &quot;-&quot;??_-;_-@_-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3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5" fillId="0" borderId="16" xfId="284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1" xfId="2840" applyNumberFormat="1" applyFont="1" applyFill="1" applyBorder="1" applyAlignment="1">
      <alignment horizontal="center" vertical="center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176" fontId="35" fillId="0" borderId="16" xfId="2840" applyNumberFormat="1" applyFont="1" applyFill="1" applyBorder="1" applyAlignment="1">
      <alignment horizontal="center" vertical="center" wrapText="1"/>
    </xf>
    <xf numFmtId="176" fontId="35" fillId="15" borderId="11" xfId="2840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9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9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70" fillId="0" borderId="0" xfId="0" applyFont="1"/>
    <xf numFmtId="175" fontId="70" fillId="0" borderId="0" xfId="0" applyNumberFormat="1" applyFont="1"/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78" fontId="75" fillId="0" borderId="48" xfId="2984" applyNumberFormat="1" applyFont="1" applyBorder="1" applyAlignment="1">
      <alignment horizontal="right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2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5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D780FEB5-E024-47E2-A47F-AF31D0FD41CE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3.13-004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B18" sqref="B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7.7109375" bestFit="1" customWidth="1"/>
  </cols>
  <sheetData>
    <row r="4" spans="1:4" ht="14.25" x14ac:dyDescent="0.2">
      <c r="A4" s="182"/>
      <c r="B4" s="182"/>
      <c r="C4" s="182"/>
    </row>
    <row r="5" spans="1:4" ht="15" x14ac:dyDescent="0.2">
      <c r="A5" s="17"/>
      <c r="B5" s="17"/>
      <c r="C5" s="17"/>
    </row>
    <row r="6" spans="1:4" ht="15.75" x14ac:dyDescent="0.2">
      <c r="A6" s="180" t="s">
        <v>32</v>
      </c>
      <c r="B6" s="180"/>
      <c r="C6" s="180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9" t="s">
        <v>253</v>
      </c>
      <c r="B8" s="179"/>
      <c r="C8" s="179"/>
    </row>
    <row r="9" spans="1:4" ht="15" customHeight="1" x14ac:dyDescent="0.2">
      <c r="A9" s="181" t="s">
        <v>10</v>
      </c>
      <c r="B9" s="181"/>
      <c r="C9" s="181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  <c r="D14" s="251"/>
    </row>
    <row r="15" spans="1:4" x14ac:dyDescent="0.2">
      <c r="A15" s="19">
        <v>1.1000000000000001</v>
      </c>
      <c r="B15" s="20" t="s">
        <v>28</v>
      </c>
      <c r="C15" s="70">
        <f>'ССР 4 кв. 2015 '!D97</f>
        <v>768537.41362369398</v>
      </c>
      <c r="D15" s="252">
        <f>ROUND(C15*C$22/1000,5)</f>
        <v>1087.46892</v>
      </c>
    </row>
    <row r="16" spans="1:4" x14ac:dyDescent="0.2">
      <c r="A16" s="19">
        <v>1.2</v>
      </c>
      <c r="B16" s="18" t="s">
        <v>27</v>
      </c>
      <c r="C16" s="48">
        <f>'ССР 4 кв. 2015 '!F97</f>
        <v>132846.05205623584</v>
      </c>
      <c r="D16" s="252">
        <f t="shared" ref="D16:D18" si="0">ROUND(C16*C$22/1000,5)</f>
        <v>187.97516999999999</v>
      </c>
    </row>
    <row r="17" spans="1:4" x14ac:dyDescent="0.2">
      <c r="A17" s="19">
        <v>1.3</v>
      </c>
      <c r="B17" s="18" t="s">
        <v>26</v>
      </c>
      <c r="C17" s="70">
        <f>'ССР 4 кв. 2015 '!H91</f>
        <v>44531.598661556389</v>
      </c>
      <c r="D17" s="252">
        <f t="shared" si="0"/>
        <v>63.011539999999997</v>
      </c>
    </row>
    <row r="18" spans="1:4" x14ac:dyDescent="0.2">
      <c r="A18" s="19">
        <v>1.4</v>
      </c>
      <c r="B18" s="18" t="s">
        <v>25</v>
      </c>
      <c r="C18" s="70">
        <f>'ССР 4 кв. 2015 '!G97-C17</f>
        <v>48860.286783503776</v>
      </c>
      <c r="D18" s="252">
        <f t="shared" si="0"/>
        <v>69.136570000000006</v>
      </c>
    </row>
    <row r="19" spans="1:4" ht="24" x14ac:dyDescent="0.2">
      <c r="A19" s="19"/>
      <c r="B19" s="18" t="s">
        <v>251</v>
      </c>
      <c r="C19" s="71">
        <f>SUM(C15:C18)</f>
        <v>994775.35112499003</v>
      </c>
      <c r="D19" s="251"/>
    </row>
    <row r="20" spans="1:4" ht="33.75" hidden="1" x14ac:dyDescent="0.2">
      <c r="A20" s="19"/>
      <c r="B20" s="46" t="s">
        <v>201</v>
      </c>
      <c r="C20" s="45">
        <v>1</v>
      </c>
      <c r="D20" s="251"/>
    </row>
    <row r="21" spans="1:4" ht="24" hidden="1" x14ac:dyDescent="0.2">
      <c r="A21" s="19"/>
      <c r="B21" s="18" t="s">
        <v>199</v>
      </c>
      <c r="C21" s="71">
        <f>C19*C20</f>
        <v>994775.35112499003</v>
      </c>
      <c r="D21" s="251"/>
    </row>
    <row r="22" spans="1:4" ht="22.5" x14ac:dyDescent="0.2">
      <c r="A22" s="19"/>
      <c r="B22" s="46" t="s">
        <v>200</v>
      </c>
      <c r="C22" s="175">
        <f>1.063*1.037*1.053*1.068*1.056*1.054*(1+1.051)/2</f>
        <v>1.4149850083459807</v>
      </c>
      <c r="D22" s="251"/>
    </row>
    <row r="23" spans="1:4" ht="24" x14ac:dyDescent="0.2">
      <c r="A23" s="19"/>
      <c r="B23" s="18" t="s">
        <v>57</v>
      </c>
      <c r="C23" s="176">
        <f>SUM(D15:D18)</f>
        <v>1407.5922</v>
      </c>
    </row>
    <row r="24" spans="1:4" x14ac:dyDescent="0.2">
      <c r="A24" s="19">
        <v>2</v>
      </c>
      <c r="B24" s="18" t="s">
        <v>24</v>
      </c>
      <c r="C24" s="70">
        <f>C23</f>
        <v>1407.5922</v>
      </c>
    </row>
    <row r="25" spans="1:4" x14ac:dyDescent="0.2">
      <c r="A25" s="19">
        <v>2.1</v>
      </c>
      <c r="B25" s="18" t="s">
        <v>23</v>
      </c>
      <c r="C25" s="70">
        <f>C24*0.2</f>
        <v>281.51844</v>
      </c>
    </row>
    <row r="26" spans="1:4" ht="24" x14ac:dyDescent="0.2">
      <c r="A26" s="19">
        <v>3</v>
      </c>
      <c r="B26" s="18" t="s">
        <v>58</v>
      </c>
      <c r="C26" s="177">
        <f>C24+C25</f>
        <v>1689.1106400000001</v>
      </c>
    </row>
    <row r="27" spans="1:4" ht="15" x14ac:dyDescent="0.2">
      <c r="A27" s="17"/>
      <c r="B27" s="16"/>
      <c r="C27" s="17"/>
    </row>
    <row r="28" spans="1:4" ht="24" customHeight="1" x14ac:dyDescent="0.2">
      <c r="A28" s="178" t="s">
        <v>22</v>
      </c>
      <c r="B28" s="178"/>
      <c r="C28" s="178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136BB-FA2D-419C-BA33-A3B5BF522EF2}">
  <dimension ref="A1:AI22"/>
  <sheetViews>
    <sheetView zoomScale="85" zoomScaleNormal="85" workbookViewId="0">
      <selection activeCell="B14" sqref="B14"/>
    </sheetView>
  </sheetViews>
  <sheetFormatPr defaultColWidth="9.140625" defaultRowHeight="15" x14ac:dyDescent="0.25"/>
  <cols>
    <col min="1" max="1" width="15.42578125" style="253" customWidth="1"/>
    <col min="2" max="2" width="40.7109375" style="253" customWidth="1"/>
    <col min="3" max="3" width="25.5703125" style="253" customWidth="1"/>
    <col min="4" max="8" width="15.85546875" style="253" customWidth="1"/>
    <col min="9" max="11" width="14.140625" style="253" customWidth="1"/>
    <col min="12" max="17" width="15.85546875" style="253" customWidth="1"/>
    <col min="18" max="18" width="14.7109375" style="253" customWidth="1"/>
    <col min="19" max="20" width="15.85546875" style="253" customWidth="1"/>
    <col min="21" max="21" width="15.140625" style="253" customWidth="1"/>
    <col min="22" max="22" width="14.85546875" style="253" customWidth="1"/>
    <col min="23" max="23" width="15.85546875" style="253" customWidth="1"/>
    <col min="24" max="24" width="11.5703125" style="253" customWidth="1"/>
    <col min="25" max="25" width="14.42578125" style="253" customWidth="1"/>
    <col min="26" max="16384" width="9.140625" style="253"/>
  </cols>
  <sheetData>
    <row r="1" spans="1:35" x14ac:dyDescent="0.25">
      <c r="X1" s="254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</row>
    <row r="2" spans="1:35" s="257" customFormat="1" ht="59.25" customHeight="1" x14ac:dyDescent="0.25">
      <c r="A2" s="256"/>
      <c r="C2" s="258"/>
      <c r="F2" s="259" t="s">
        <v>254</v>
      </c>
      <c r="G2" s="256" t="str">
        <f>C9</f>
        <v>M_000-32-1-06.10-0005</v>
      </c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</row>
    <row r="3" spans="1:35" ht="15.75" thickBot="1" x14ac:dyDescent="0.3">
      <c r="L3" s="261"/>
      <c r="M3" s="261"/>
      <c r="N3" s="261"/>
      <c r="O3" s="261"/>
      <c r="P3" s="261"/>
      <c r="Q3" s="261"/>
      <c r="R3" s="262"/>
      <c r="S3" s="262"/>
      <c r="T3" s="262"/>
      <c r="U3" s="262"/>
      <c r="V3" s="262"/>
      <c r="W3" s="262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</row>
    <row r="4" spans="1:35" s="276" customFormat="1" ht="35.25" customHeight="1" x14ac:dyDescent="0.25">
      <c r="A4" s="263" t="s">
        <v>255</v>
      </c>
      <c r="B4" s="264" t="s">
        <v>256</v>
      </c>
      <c r="C4" s="265" t="s">
        <v>257</v>
      </c>
      <c r="D4" s="266" t="s">
        <v>258</v>
      </c>
      <c r="E4" s="267" t="s">
        <v>259</v>
      </c>
      <c r="F4" s="267"/>
      <c r="G4" s="267"/>
      <c r="H4" s="268"/>
      <c r="I4" s="269" t="s">
        <v>260</v>
      </c>
      <c r="J4" s="269"/>
      <c r="K4" s="270"/>
      <c r="L4" s="271" t="s">
        <v>261</v>
      </c>
      <c r="M4" s="267"/>
      <c r="N4" s="267"/>
      <c r="O4" s="267"/>
      <c r="P4" s="267"/>
      <c r="Q4" s="272"/>
      <c r="R4" s="266" t="s">
        <v>262</v>
      </c>
      <c r="S4" s="273" t="s">
        <v>263</v>
      </c>
      <c r="T4" s="273" t="s">
        <v>264</v>
      </c>
      <c r="U4" s="273" t="s">
        <v>265</v>
      </c>
      <c r="V4" s="273" t="s">
        <v>266</v>
      </c>
      <c r="W4" s="274" t="s">
        <v>267</v>
      </c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</row>
    <row r="5" spans="1:35" s="276" customFormat="1" ht="35.25" customHeight="1" x14ac:dyDescent="0.25">
      <c r="A5" s="277"/>
      <c r="B5" s="278"/>
      <c r="C5" s="279"/>
      <c r="D5" s="280"/>
      <c r="E5" s="281" t="s">
        <v>268</v>
      </c>
      <c r="F5" s="281" t="s">
        <v>269</v>
      </c>
      <c r="G5" s="281" t="s">
        <v>270</v>
      </c>
      <c r="H5" s="282" t="s">
        <v>271</v>
      </c>
      <c r="I5" s="283" t="s">
        <v>272</v>
      </c>
      <c r="J5" s="283"/>
      <c r="K5" s="284" t="s">
        <v>273</v>
      </c>
      <c r="L5" s="285" t="s">
        <v>274</v>
      </c>
      <c r="M5" s="281"/>
      <c r="N5" s="281"/>
      <c r="O5" s="281" t="s">
        <v>273</v>
      </c>
      <c r="P5" s="281"/>
      <c r="Q5" s="286"/>
      <c r="R5" s="280"/>
      <c r="S5" s="287"/>
      <c r="T5" s="287"/>
      <c r="U5" s="287"/>
      <c r="V5" s="287"/>
      <c r="W5" s="288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</row>
    <row r="6" spans="1:35" s="276" customFormat="1" ht="74.25" customHeight="1" x14ac:dyDescent="0.25">
      <c r="A6" s="277"/>
      <c r="B6" s="278"/>
      <c r="C6" s="279"/>
      <c r="D6" s="280"/>
      <c r="E6" s="281"/>
      <c r="F6" s="281"/>
      <c r="G6" s="281"/>
      <c r="H6" s="282"/>
      <c r="I6" s="289" t="s">
        <v>275</v>
      </c>
      <c r="J6" s="290" t="s">
        <v>276</v>
      </c>
      <c r="K6" s="291" t="s">
        <v>276</v>
      </c>
      <c r="L6" s="285" t="s">
        <v>277</v>
      </c>
      <c r="M6" s="281" t="s">
        <v>278</v>
      </c>
      <c r="N6" s="290" t="s">
        <v>279</v>
      </c>
      <c r="O6" s="281" t="s">
        <v>280</v>
      </c>
      <c r="P6" s="281" t="s">
        <v>278</v>
      </c>
      <c r="Q6" s="290" t="s">
        <v>279</v>
      </c>
      <c r="R6" s="280"/>
      <c r="S6" s="287"/>
      <c r="T6" s="287"/>
      <c r="U6" s="287"/>
      <c r="V6" s="287"/>
      <c r="W6" s="288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</row>
    <row r="7" spans="1:35" s="276" customFormat="1" ht="35.25" customHeight="1" x14ac:dyDescent="0.25">
      <c r="A7" s="292"/>
      <c r="B7" s="293"/>
      <c r="C7" s="294"/>
      <c r="D7" s="280"/>
      <c r="E7" s="281"/>
      <c r="F7" s="281"/>
      <c r="G7" s="281"/>
      <c r="H7" s="282"/>
      <c r="I7" s="295"/>
      <c r="J7" s="296"/>
      <c r="K7" s="297"/>
      <c r="L7" s="285"/>
      <c r="M7" s="281"/>
      <c r="N7" s="296"/>
      <c r="O7" s="281"/>
      <c r="P7" s="281"/>
      <c r="Q7" s="296"/>
      <c r="R7" s="280"/>
      <c r="S7" s="287"/>
      <c r="T7" s="287"/>
      <c r="U7" s="287"/>
      <c r="V7" s="287"/>
      <c r="W7" s="288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</row>
    <row r="8" spans="1:35" s="276" customFormat="1" x14ac:dyDescent="0.25">
      <c r="A8" s="298">
        <v>1</v>
      </c>
      <c r="B8" s="299">
        <v>2</v>
      </c>
      <c r="C8" s="300">
        <v>3</v>
      </c>
      <c r="D8" s="298">
        <v>4</v>
      </c>
      <c r="E8" s="299">
        <v>5</v>
      </c>
      <c r="F8" s="299">
        <v>6</v>
      </c>
      <c r="G8" s="299">
        <v>7</v>
      </c>
      <c r="H8" s="300">
        <v>8</v>
      </c>
      <c r="I8" s="301">
        <v>9</v>
      </c>
      <c r="J8" s="299">
        <v>10</v>
      </c>
      <c r="K8" s="300">
        <v>11</v>
      </c>
      <c r="L8" s="298">
        <v>12</v>
      </c>
      <c r="M8" s="299">
        <v>13</v>
      </c>
      <c r="N8" s="299">
        <v>14</v>
      </c>
      <c r="O8" s="299">
        <v>15</v>
      </c>
      <c r="P8" s="299">
        <v>16</v>
      </c>
      <c r="Q8" s="302">
        <v>17</v>
      </c>
      <c r="R8" s="298">
        <v>18</v>
      </c>
      <c r="S8" s="299">
        <v>19</v>
      </c>
      <c r="T8" s="299">
        <v>20</v>
      </c>
      <c r="U8" s="299">
        <v>21</v>
      </c>
      <c r="V8" s="299">
        <v>22</v>
      </c>
      <c r="W8" s="300">
        <v>23</v>
      </c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</row>
    <row r="9" spans="1:35" ht="105.75" customHeight="1" thickBot="1" x14ac:dyDescent="0.3">
      <c r="A9" s="303">
        <v>2023</v>
      </c>
      <c r="B9" s="304" t="s">
        <v>253</v>
      </c>
      <c r="C9" s="305" t="s">
        <v>252</v>
      </c>
      <c r="D9" s="306">
        <v>1407.5922</v>
      </c>
      <c r="E9" s="307">
        <v>63.011539999999997</v>
      </c>
      <c r="F9" s="307">
        <v>1087.46892</v>
      </c>
      <c r="G9" s="307">
        <v>187.97516999999999</v>
      </c>
      <c r="H9" s="308">
        <v>69.136570000000006</v>
      </c>
      <c r="I9" s="309"/>
      <c r="J9" s="307"/>
      <c r="K9" s="308">
        <f>1688.62534/1.2</f>
        <v>1407.1877833333335</v>
      </c>
      <c r="L9" s="306"/>
      <c r="M9" s="307">
        <v>0.40442</v>
      </c>
      <c r="N9" s="307"/>
      <c r="O9" s="307"/>
      <c r="P9" s="307"/>
      <c r="Q9" s="310"/>
      <c r="R9" s="311">
        <f>(J9+K9)*1.2+SUM(L9:N9)</f>
        <v>1689.0297600000004</v>
      </c>
      <c r="S9" s="307"/>
      <c r="T9" s="307">
        <f>J9*1.2</f>
        <v>0</v>
      </c>
      <c r="U9" s="307">
        <f>SUM(L9:N9)</f>
        <v>0.40442</v>
      </c>
      <c r="V9" s="307">
        <v>54.895200000000003</v>
      </c>
      <c r="W9" s="308">
        <f>R9-T9-U9</f>
        <v>1688.6253400000003</v>
      </c>
      <c r="X9" s="312"/>
      <c r="Y9" s="313"/>
      <c r="Z9" s="314"/>
      <c r="AA9" s="255"/>
      <c r="AB9" s="255"/>
      <c r="AC9" s="255"/>
      <c r="AD9" s="255"/>
      <c r="AE9" s="255"/>
      <c r="AF9" s="255"/>
      <c r="AG9" s="255"/>
      <c r="AH9" s="255"/>
      <c r="AI9" s="255"/>
    </row>
    <row r="10" spans="1:35" x14ac:dyDescent="0.25"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</row>
    <row r="11" spans="1:35" x14ac:dyDescent="0.25">
      <c r="B11" s="315" t="s">
        <v>281</v>
      </c>
      <c r="C11" s="315"/>
      <c r="D11" s="262" t="s">
        <v>282</v>
      </c>
      <c r="E11" s="262"/>
      <c r="F11" s="262"/>
      <c r="G11" s="262"/>
      <c r="H11" s="262"/>
      <c r="I11" s="262"/>
      <c r="J11" s="262"/>
      <c r="K11" s="262"/>
      <c r="L11" s="316"/>
      <c r="M11" s="317"/>
      <c r="N11" s="317"/>
      <c r="R11" s="317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</row>
    <row r="12" spans="1:35" x14ac:dyDescent="0.25">
      <c r="B12" s="318"/>
      <c r="D12" s="319"/>
      <c r="E12" s="319"/>
      <c r="F12" s="319"/>
      <c r="G12" s="319"/>
      <c r="H12" s="319"/>
      <c r="I12" s="319"/>
      <c r="J12" s="319"/>
      <c r="K12" s="319"/>
      <c r="R12" s="320"/>
      <c r="U12" s="321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</row>
    <row r="13" spans="1:35" x14ac:dyDescent="0.25">
      <c r="D13" s="318"/>
      <c r="E13" s="318"/>
      <c r="F13" s="318"/>
      <c r="G13" s="318"/>
      <c r="H13" s="318"/>
      <c r="I13" s="318"/>
      <c r="J13" s="318"/>
      <c r="K13" s="318"/>
      <c r="R13" s="320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</row>
    <row r="14" spans="1:35" x14ac:dyDescent="0.25"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</row>
    <row r="15" spans="1:35" x14ac:dyDescent="0.25"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</row>
    <row r="16" spans="1:35" x14ac:dyDescent="0.25"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</row>
    <row r="17" spans="3:35" x14ac:dyDescent="0.25"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</row>
    <row r="18" spans="3:35" x14ac:dyDescent="0.25">
      <c r="D18" s="316"/>
      <c r="E18" s="316"/>
      <c r="F18" s="316"/>
      <c r="G18" s="316"/>
      <c r="H18" s="316"/>
      <c r="I18" s="316"/>
      <c r="J18" s="316"/>
      <c r="K18" s="316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</row>
    <row r="19" spans="3:35" x14ac:dyDescent="0.25"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</row>
    <row r="20" spans="3:35" x14ac:dyDescent="0.25"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</row>
    <row r="21" spans="3:35" x14ac:dyDescent="0.25">
      <c r="C21" s="322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</row>
    <row r="22" spans="3:35" x14ac:dyDescent="0.25"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3" t="s">
        <v>100</v>
      </c>
      <c r="G5" s="183"/>
      <c r="H5" s="183"/>
    </row>
    <row r="6" spans="1:21" x14ac:dyDescent="0.2">
      <c r="B6" s="2"/>
      <c r="E6" s="183"/>
      <c r="F6" s="183"/>
      <c r="G6" s="183"/>
      <c r="H6" s="183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3" t="s">
        <v>172</v>
      </c>
      <c r="F8" s="183"/>
      <c r="G8" s="183"/>
      <c r="H8" s="183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4" t="s">
        <v>60</v>
      </c>
      <c r="D10" s="184"/>
      <c r="E10" s="184"/>
      <c r="F10" s="184"/>
      <c r="G10" s="184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1" t="str">
        <f>'Сводка затрат'!A8</f>
        <v>Создание системы пожарной сигнализации РПБ Лоухского РЭС - 1 система</v>
      </c>
      <c r="D12" s="191"/>
      <c r="E12" s="191"/>
      <c r="F12" s="191"/>
      <c r="G12" s="191"/>
      <c r="H12" s="50"/>
    </row>
    <row r="13" spans="1:21" x14ac:dyDescent="0.2">
      <c r="A13" s="1"/>
      <c r="B13" s="2"/>
      <c r="C13" s="192" t="s">
        <v>10</v>
      </c>
      <c r="D13" s="192"/>
      <c r="E13" s="192"/>
      <c r="F13" s="192"/>
      <c r="G13" s="192"/>
      <c r="H13" s="50"/>
    </row>
    <row r="14" spans="1:21" ht="26.25" customHeight="1" x14ac:dyDescent="0.2">
      <c r="A14" s="1"/>
      <c r="B14" s="195" t="s">
        <v>203</v>
      </c>
      <c r="C14" s="195"/>
      <c r="D14" s="195"/>
      <c r="E14" s="195"/>
      <c r="F14" s="195"/>
      <c r="G14" s="195"/>
      <c r="H14" s="19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7" t="s">
        <v>1</v>
      </c>
      <c r="B17" s="188" t="s">
        <v>5</v>
      </c>
      <c r="C17" s="187" t="s">
        <v>6</v>
      </c>
      <c r="D17" s="189" t="s">
        <v>110</v>
      </c>
      <c r="E17" s="189"/>
      <c r="F17" s="189"/>
      <c r="G17" s="189"/>
      <c r="H17" s="190" t="s">
        <v>7</v>
      </c>
    </row>
    <row r="18" spans="1:8" x14ac:dyDescent="0.2">
      <c r="A18" s="187"/>
      <c r="B18" s="188"/>
      <c r="C18" s="187"/>
      <c r="D18" s="190" t="s">
        <v>8</v>
      </c>
      <c r="E18" s="190" t="s">
        <v>9</v>
      </c>
      <c r="F18" s="190" t="s">
        <v>16</v>
      </c>
      <c r="G18" s="190" t="s">
        <v>17</v>
      </c>
      <c r="H18" s="190"/>
    </row>
    <row r="19" spans="1:8" x14ac:dyDescent="0.2">
      <c r="A19" s="187"/>
      <c r="B19" s="188"/>
      <c r="C19" s="187"/>
      <c r="D19" s="190"/>
      <c r="E19" s="190"/>
      <c r="F19" s="190"/>
      <c r="G19" s="190"/>
      <c r="H19" s="190"/>
    </row>
    <row r="20" spans="1:8" x14ac:dyDescent="0.2">
      <c r="A20" s="187"/>
      <c r="B20" s="188"/>
      <c r="C20" s="187"/>
      <c r="D20" s="190"/>
      <c r="E20" s="190"/>
      <c r="F20" s="190"/>
      <c r="G20" s="190"/>
      <c r="H20" s="190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5" t="s">
        <v>61</v>
      </c>
      <c r="B22" s="186"/>
      <c r="C22" s="186"/>
      <c r="D22" s="186"/>
      <c r="E22" s="186"/>
      <c r="F22" s="186"/>
      <c r="G22" s="186"/>
      <c r="H22" s="186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3" t="s">
        <v>63</v>
      </c>
      <c r="B25" s="194"/>
      <c r="C25" s="194"/>
      <c r="D25" s="194"/>
      <c r="E25" s="194"/>
      <c r="F25" s="194"/>
      <c r="G25" s="194"/>
      <c r="H25" s="194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705791.27927437646</v>
      </c>
      <c r="E26" s="161">
        <f>'Объектный сметный расчет 2-12'!E27</f>
        <v>0</v>
      </c>
      <c r="F26" s="161">
        <f>'Объектный сметный расчет 2-12'!F27</f>
        <v>128976.74956916101</v>
      </c>
      <c r="G26" s="161">
        <f>'Объектный сметный расчет 2-12'!G27</f>
        <v>0</v>
      </c>
      <c r="H26" s="161">
        <f>SUM(D26:G26)</f>
        <v>834768.02884353744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705791.27927437646</v>
      </c>
      <c r="E35" s="161">
        <f>E26</f>
        <v>0</v>
      </c>
      <c r="F35" s="161">
        <f>F26</f>
        <v>128976.74956916101</v>
      </c>
      <c r="G35" s="161">
        <f>G26</f>
        <v>0</v>
      </c>
      <c r="H35" s="161">
        <f>SUM(D35:G35)</f>
        <v>834768.02884353744</v>
      </c>
    </row>
    <row r="36" spans="1:8" ht="19.7" hidden="1" customHeight="1" x14ac:dyDescent="0.2">
      <c r="A36" s="193" t="s">
        <v>66</v>
      </c>
      <c r="B36" s="194"/>
      <c r="C36" s="194"/>
      <c r="D36" s="194"/>
      <c r="E36" s="194"/>
      <c r="F36" s="194"/>
      <c r="G36" s="194"/>
      <c r="H36" s="194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3" t="s">
        <v>68</v>
      </c>
      <c r="B49" s="194"/>
      <c r="C49" s="194"/>
      <c r="D49" s="194"/>
      <c r="E49" s="194"/>
      <c r="F49" s="194"/>
      <c r="G49" s="194"/>
      <c r="H49" s="194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3" t="s">
        <v>70</v>
      </c>
      <c r="B54" s="194"/>
      <c r="C54" s="194"/>
      <c r="D54" s="194"/>
      <c r="E54" s="194"/>
      <c r="F54" s="194"/>
      <c r="G54" s="194"/>
      <c r="H54" s="194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705791.27927437646</v>
      </c>
      <c r="E58" s="161">
        <f>E35+E24</f>
        <v>0</v>
      </c>
      <c r="F58" s="161">
        <f>F35+F24</f>
        <v>128976.74956916101</v>
      </c>
      <c r="G58" s="161">
        <f>G35+G24</f>
        <v>0</v>
      </c>
      <c r="H58" s="161">
        <f>H35+H24</f>
        <v>834768.02884353744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3" t="s">
        <v>18</v>
      </c>
      <c r="B65" s="194"/>
      <c r="C65" s="194"/>
      <c r="D65" s="194"/>
      <c r="E65" s="194"/>
      <c r="F65" s="194"/>
      <c r="G65" s="194"/>
      <c r="H65" s="194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22020.687913360547</v>
      </c>
      <c r="E66" s="161">
        <f>E58*0.025</f>
        <v>0</v>
      </c>
      <c r="F66" s="161"/>
      <c r="G66" s="161"/>
      <c r="H66" s="161">
        <f>SUM(D66:G66)</f>
        <v>22020.687913360547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22020.687913360547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22020.687913360547</v>
      </c>
    </row>
    <row r="72" spans="1:8" x14ac:dyDescent="0.2">
      <c r="A72" s="159"/>
      <c r="B72" s="160"/>
      <c r="C72" s="160" t="s">
        <v>19</v>
      </c>
      <c r="D72" s="161">
        <f>D58+D71</f>
        <v>727811.967187737</v>
      </c>
      <c r="E72" s="161">
        <f>E58+E71</f>
        <v>0</v>
      </c>
      <c r="F72" s="161">
        <f>F58+F71</f>
        <v>128976.74956916101</v>
      </c>
      <c r="G72" s="161">
        <f>G58+G71</f>
        <v>0</v>
      </c>
      <c r="H72" s="161">
        <f>SUM(D72:G72)</f>
        <v>856788.71675689798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3" t="s">
        <v>20</v>
      </c>
      <c r="B79" s="193"/>
      <c r="C79" s="193"/>
      <c r="D79" s="193"/>
      <c r="E79" s="193"/>
      <c r="F79" s="193"/>
      <c r="G79" s="193"/>
      <c r="H79" s="193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18340.861573130973</v>
      </c>
      <c r="E80" s="161">
        <f>E72*3.19%</f>
        <v>0</v>
      </c>
      <c r="F80" s="161"/>
      <c r="G80" s="161"/>
      <c r="H80" s="161">
        <f>SUM(D80:G80)</f>
        <v>18340.861573130973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15502.394901098798</v>
      </c>
      <c r="H81" s="161">
        <f>SUM(D81:G81)</f>
        <v>15502.394901098798</v>
      </c>
    </row>
    <row r="82" spans="1:8" x14ac:dyDescent="0.2">
      <c r="A82" s="159"/>
      <c r="B82" s="160"/>
      <c r="C82" s="160" t="s">
        <v>86</v>
      </c>
      <c r="D82" s="161">
        <f>SUM(D80:D81)</f>
        <v>18340.861573130973</v>
      </c>
      <c r="E82" s="161">
        <f>SUM(E80:E81)</f>
        <v>0</v>
      </c>
      <c r="F82" s="161">
        <f>SUM(F80:F81)</f>
        <v>0</v>
      </c>
      <c r="G82" s="161">
        <f>SUM(G80:G81)</f>
        <v>15502.394901098798</v>
      </c>
      <c r="H82" s="161">
        <f>SUM(D82:G82)</f>
        <v>33843.256474229769</v>
      </c>
    </row>
    <row r="83" spans="1:8" x14ac:dyDescent="0.2">
      <c r="A83" s="159"/>
      <c r="B83" s="160"/>
      <c r="C83" s="160" t="s">
        <v>11</v>
      </c>
      <c r="D83" s="161">
        <f>D72+D82</f>
        <v>746152.82876086794</v>
      </c>
      <c r="E83" s="161">
        <f>E72+E82</f>
        <v>0</v>
      </c>
      <c r="F83" s="161">
        <f>F72+F82</f>
        <v>128976.74956916101</v>
      </c>
      <c r="G83" s="161">
        <f>G72+G82</f>
        <v>15502.394901098798</v>
      </c>
      <c r="H83" s="161">
        <f>SUM(D83:G83)</f>
        <v>890631.97323112772</v>
      </c>
    </row>
    <row r="84" spans="1:8" ht="19.7" customHeight="1" x14ac:dyDescent="0.2">
      <c r="A84" s="193" t="s">
        <v>87</v>
      </c>
      <c r="B84" s="193"/>
      <c r="C84" s="193"/>
      <c r="D84" s="193"/>
      <c r="E84" s="193"/>
      <c r="F84" s="193"/>
      <c r="G84" s="193"/>
      <c r="H84" s="193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19059.524227146136</v>
      </c>
      <c r="H85" s="161">
        <f>SUM(D85:G85)</f>
        <v>19059.524227146136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11578.215652004661</v>
      </c>
      <c r="H86" s="161">
        <f>G86</f>
        <v>11578.215652004661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30637.739879150795</v>
      </c>
      <c r="H87" s="161">
        <f>H85+H86</f>
        <v>30637.739879150795</v>
      </c>
    </row>
    <row r="88" spans="1:8" ht="19.7" customHeight="1" x14ac:dyDescent="0.2">
      <c r="A88" s="193" t="s">
        <v>13</v>
      </c>
      <c r="B88" s="193"/>
      <c r="C88" s="193"/>
      <c r="D88" s="193"/>
      <c r="E88" s="193"/>
      <c r="F88" s="193"/>
      <c r="G88" s="193"/>
      <c r="H88" s="193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44531.598661556389</v>
      </c>
      <c r="H89" s="161">
        <f>SUM(D89:G89)</f>
        <v>44531.598661556389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44531.598661556389</v>
      </c>
      <c r="H91" s="161">
        <f>SUM(H89:H89)</f>
        <v>44531.598661556389</v>
      </c>
    </row>
    <row r="92" spans="1:8" x14ac:dyDescent="0.2">
      <c r="A92" s="159"/>
      <c r="B92" s="160"/>
      <c r="C92" s="160" t="s">
        <v>14</v>
      </c>
      <c r="D92" s="161">
        <f>D83</f>
        <v>746152.82876086794</v>
      </c>
      <c r="E92" s="161">
        <f>E83</f>
        <v>0</v>
      </c>
      <c r="F92" s="161">
        <f>F83</f>
        <v>128976.74956916101</v>
      </c>
      <c r="G92" s="161">
        <f>G87+G83+G91</f>
        <v>90671.733441805991</v>
      </c>
      <c r="H92" s="161">
        <f>SUM(D92:G92)</f>
        <v>965801.31177183497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3" t="s">
        <v>15</v>
      </c>
      <c r="B94" s="193"/>
      <c r="C94" s="193"/>
      <c r="D94" s="193"/>
      <c r="E94" s="193"/>
      <c r="F94" s="193"/>
      <c r="G94" s="193"/>
      <c r="H94" s="193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22384.584862826036</v>
      </c>
      <c r="E95" s="161">
        <f>E92*0.03</f>
        <v>0</v>
      </c>
      <c r="F95" s="161">
        <f>F92*0.03</f>
        <v>3869.30248707483</v>
      </c>
      <c r="G95" s="161">
        <f>G92*0.03</f>
        <v>2720.1520032541798</v>
      </c>
      <c r="H95" s="161">
        <f>H92*0.03</f>
        <v>28974.039353155047</v>
      </c>
    </row>
    <row r="96" spans="1:8" x14ac:dyDescent="0.2">
      <c r="A96" s="159"/>
      <c r="B96" s="160"/>
      <c r="C96" s="160" t="s">
        <v>93</v>
      </c>
      <c r="D96" s="161">
        <f>D95</f>
        <v>22384.584862826036</v>
      </c>
      <c r="E96" s="161">
        <f>E95</f>
        <v>0</v>
      </c>
      <c r="F96" s="161">
        <f>F95</f>
        <v>3869.30248707483</v>
      </c>
      <c r="G96" s="161">
        <f>G95</f>
        <v>2720.1520032541798</v>
      </c>
      <c r="H96" s="161">
        <f>H95</f>
        <v>28974.039353155047</v>
      </c>
    </row>
    <row r="97" spans="1:8" x14ac:dyDescent="0.2">
      <c r="A97" s="168"/>
      <c r="B97" s="169"/>
      <c r="C97" s="169" t="s">
        <v>94</v>
      </c>
      <c r="D97" s="170">
        <f>D92+D96</f>
        <v>768537.41362369398</v>
      </c>
      <c r="E97" s="170">
        <f>E92+E96</f>
        <v>0</v>
      </c>
      <c r="F97" s="170">
        <f>F92+F96</f>
        <v>132846.05205623584</v>
      </c>
      <c r="G97" s="170">
        <f>G92+G96</f>
        <v>93391.885445060165</v>
      </c>
      <c r="H97" s="170">
        <f>H92+H96</f>
        <v>994775.35112499003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3" t="s">
        <v>53</v>
      </c>
      <c r="B104" s="193"/>
      <c r="C104" s="193"/>
      <c r="D104" s="193"/>
      <c r="E104" s="193"/>
      <c r="F104" s="193"/>
      <c r="G104" s="193"/>
      <c r="H104" s="193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138336.73445226491</v>
      </c>
      <c r="E105" s="161">
        <f>E97*0.18</f>
        <v>0</v>
      </c>
      <c r="F105" s="161">
        <f>F97*0.18</f>
        <v>23912.289370122449</v>
      </c>
      <c r="G105" s="161">
        <f>G97*0.18</f>
        <v>16810.539380110829</v>
      </c>
      <c r="H105" s="161">
        <f>H97*0.18</f>
        <v>179059.56320249819</v>
      </c>
    </row>
    <row r="106" spans="1:8" ht="14.25" x14ac:dyDescent="0.2">
      <c r="A106" s="173"/>
      <c r="B106" s="164"/>
      <c r="C106" s="174" t="s">
        <v>95</v>
      </c>
      <c r="D106" s="170">
        <f>D97+D105</f>
        <v>906874.14807595895</v>
      </c>
      <c r="E106" s="170">
        <f>E97+E105</f>
        <v>0</v>
      </c>
      <c r="F106" s="170">
        <f>F97+F105</f>
        <v>156758.3414263583</v>
      </c>
      <c r="G106" s="170">
        <f>G97+G105</f>
        <v>110202.42482517099</v>
      </c>
      <c r="H106" s="170">
        <f>H97+H105</f>
        <v>1173834.9143274883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5" t="s">
        <v>96</v>
      </c>
      <c r="B108" s="186"/>
      <c r="C108" s="186"/>
      <c r="D108" s="186"/>
      <c r="E108" s="186"/>
      <c r="F108" s="186"/>
      <c r="G108" s="186"/>
      <c r="H108" s="186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54:H54"/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P31" sqref="P3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'Сводка затрат'!A8</f>
        <v>Создание системы пожарной сигнализации РПБ Лоухского РЭС - 1 система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116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91.492000000000004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6" t="s">
        <v>1</v>
      </c>
      <c r="B14" s="205" t="s">
        <v>41</v>
      </c>
      <c r="C14" s="205" t="s">
        <v>42</v>
      </c>
      <c r="D14" s="206" t="s">
        <v>110</v>
      </c>
      <c r="E14" s="206"/>
      <c r="F14" s="206"/>
      <c r="G14" s="206"/>
      <c r="H14" s="206"/>
    </row>
    <row r="15" spans="1:8" x14ac:dyDescent="0.2">
      <c r="A15" s="196"/>
      <c r="B15" s="205"/>
      <c r="C15" s="205"/>
      <c r="D15" s="196" t="s">
        <v>8</v>
      </c>
      <c r="E15" s="196" t="s">
        <v>9</v>
      </c>
      <c r="F15" s="196" t="s">
        <v>43</v>
      </c>
      <c r="G15" s="196" t="s">
        <v>17</v>
      </c>
      <c r="H15" s="196" t="s">
        <v>44</v>
      </c>
    </row>
    <row r="16" spans="1:8" x14ac:dyDescent="0.2">
      <c r="A16" s="196"/>
      <c r="B16" s="205"/>
      <c r="C16" s="205"/>
      <c r="D16" s="196"/>
      <c r="E16" s="196"/>
      <c r="F16" s="196"/>
      <c r="G16" s="196"/>
      <c r="H16" s="196"/>
    </row>
    <row r="17" spans="1:8" x14ac:dyDescent="0.2">
      <c r="A17" s="196"/>
      <c r="B17" s="205"/>
      <c r="C17" s="205"/>
      <c r="D17" s="196"/>
      <c r="E17" s="196"/>
      <c r="F17" s="196"/>
      <c r="G17" s="196"/>
      <c r="H17" s="196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7" t="s">
        <v>45</v>
      </c>
      <c r="B19" s="208"/>
      <c r="C19" s="208"/>
      <c r="D19" s="208"/>
      <c r="E19" s="208"/>
      <c r="F19" s="208"/>
      <c r="G19" s="208"/>
      <c r="H19" s="209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9" t="s">
        <v>46</v>
      </c>
      <c r="C22" s="200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7" t="s">
        <v>47</v>
      </c>
      <c r="B23" s="198"/>
      <c r="C23" s="198"/>
      <c r="D23" s="198"/>
      <c r="E23" s="198"/>
      <c r="F23" s="198"/>
      <c r="G23" s="198"/>
      <c r="H23" s="198"/>
    </row>
    <row r="24" spans="1:8" ht="27.95" hidden="1" customHeight="1" x14ac:dyDescent="0.2">
      <c r="A24" s="42"/>
      <c r="B24" s="199" t="s">
        <v>48</v>
      </c>
      <c r="C24" s="200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7" t="s">
        <v>49</v>
      </c>
      <c r="B25" s="198"/>
      <c r="C25" s="198"/>
      <c r="D25" s="198"/>
      <c r="E25" s="198"/>
      <c r="F25" s="198"/>
      <c r="G25" s="198"/>
      <c r="H25" s="198"/>
    </row>
    <row r="26" spans="1:8" ht="27.95" hidden="1" customHeight="1" x14ac:dyDescent="0.2">
      <c r="A26" s="42"/>
      <c r="B26" s="199" t="s">
        <v>50</v>
      </c>
      <c r="C26" s="200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7" t="s">
        <v>51</v>
      </c>
      <c r="B27" s="198"/>
      <c r="C27" s="198"/>
      <c r="D27" s="198"/>
      <c r="E27" s="198"/>
      <c r="F27" s="198"/>
      <c r="G27" s="198"/>
      <c r="H27" s="198"/>
    </row>
    <row r="28" spans="1:8" ht="210" hidden="1" customHeight="1" x14ac:dyDescent="0.2">
      <c r="A28" s="42"/>
      <c r="B28" s="199" t="s">
        <v>52</v>
      </c>
      <c r="C28" s="200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7" t="s">
        <v>53</v>
      </c>
      <c r="B29" s="198"/>
      <c r="C29" s="198"/>
      <c r="D29" s="198"/>
      <c r="E29" s="198"/>
      <c r="F29" s="198"/>
      <c r="G29" s="198"/>
      <c r="H29" s="198"/>
    </row>
    <row r="30" spans="1:8" ht="12.75" customHeight="1" x14ac:dyDescent="0.2">
      <c r="A30" s="42"/>
      <c r="B30" s="210" t="s">
        <v>54</v>
      </c>
      <c r="C30" s="211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8:C28"/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A19:H19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O24" sqref="O2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'Объектный сметный расчет '!B2</f>
        <v>Создание системы пожарной сигнализации РПБ Лоухского РЭС - 1 система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39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2" t="s">
        <v>205</v>
      </c>
      <c r="G13" s="213"/>
      <c r="H13" s="86">
        <v>91.492000000000004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6" t="s">
        <v>1</v>
      </c>
      <c r="B16" s="205" t="s">
        <v>41</v>
      </c>
      <c r="C16" s="205" t="s">
        <v>42</v>
      </c>
      <c r="D16" s="206" t="s">
        <v>110</v>
      </c>
      <c r="E16" s="206"/>
      <c r="F16" s="206"/>
      <c r="G16" s="206"/>
      <c r="H16" s="206"/>
    </row>
    <row r="17" spans="1:8" x14ac:dyDescent="0.2">
      <c r="A17" s="196"/>
      <c r="B17" s="205"/>
      <c r="C17" s="205"/>
      <c r="D17" s="196" t="s">
        <v>8</v>
      </c>
      <c r="E17" s="196" t="s">
        <v>9</v>
      </c>
      <c r="F17" s="196" t="s">
        <v>43</v>
      </c>
      <c r="G17" s="196" t="s">
        <v>17</v>
      </c>
      <c r="H17" s="196" t="s">
        <v>44</v>
      </c>
    </row>
    <row r="18" spans="1:8" x14ac:dyDescent="0.2">
      <c r="A18" s="196"/>
      <c r="B18" s="205"/>
      <c r="C18" s="205"/>
      <c r="D18" s="196"/>
      <c r="E18" s="196"/>
      <c r="F18" s="196"/>
      <c r="G18" s="196"/>
      <c r="H18" s="196"/>
    </row>
    <row r="19" spans="1:8" x14ac:dyDescent="0.2">
      <c r="A19" s="196"/>
      <c r="B19" s="205"/>
      <c r="C19" s="205"/>
      <c r="D19" s="196"/>
      <c r="E19" s="196"/>
      <c r="F19" s="196"/>
      <c r="G19" s="196"/>
      <c r="H19" s="196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7" t="s">
        <v>45</v>
      </c>
      <c r="B21" s="208"/>
      <c r="C21" s="208"/>
      <c r="D21" s="208"/>
      <c r="E21" s="208"/>
      <c r="F21" s="208"/>
      <c r="G21" s="208"/>
      <c r="H21" s="209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705791.27927437646</v>
      </c>
      <c r="E24" s="43">
        <f>'Источник ценовой информации'!H34*H13</f>
        <v>0</v>
      </c>
      <c r="F24" s="76">
        <f>62168/44.1*H13</f>
        <v>128976.74956916101</v>
      </c>
      <c r="G24" s="88">
        <f>'Источник ценовой информации'!H36</f>
        <v>0</v>
      </c>
      <c r="H24" s="43">
        <f>SUM(D24:G24)</f>
        <v>834768.02884353744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9" t="s">
        <v>46</v>
      </c>
      <c r="C26" s="200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10" t="s">
        <v>54</v>
      </c>
      <c r="C27" s="211"/>
      <c r="D27" s="43">
        <f>SUM(D22:D25)</f>
        <v>705791.27927437646</v>
      </c>
      <c r="E27" s="43">
        <f>SUM(E22:E25)</f>
        <v>0</v>
      </c>
      <c r="F27" s="43">
        <f>SUM(F22:F25)</f>
        <v>128976.74956916101</v>
      </c>
      <c r="G27" s="43">
        <f>SUM(G22:G25)</f>
        <v>0</v>
      </c>
      <c r="H27" s="43">
        <f>SUM(D27:G27)</f>
        <v>834768.02884353744</v>
      </c>
    </row>
  </sheetData>
  <mergeCells count="15">
    <mergeCell ref="B27:C27"/>
    <mergeCell ref="F17:F19"/>
    <mergeCell ref="A21:H21"/>
    <mergeCell ref="B26:C26"/>
    <mergeCell ref="F13:G13"/>
    <mergeCell ref="D17:D19"/>
    <mergeCell ref="H17:H19"/>
    <mergeCell ref="D16:H16"/>
    <mergeCell ref="G17:G19"/>
    <mergeCell ref="E17:E19"/>
    <mergeCell ref="B2:H2"/>
    <mergeCell ref="D8:H8"/>
    <mergeCell ref="A16:A19"/>
    <mergeCell ref="B16:B19"/>
    <mergeCell ref="C16:C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J35" sqref="J35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1" t="str">
        <f>'Объектный сметный расчет 2-12'!B2</f>
        <v>Создание системы пожарной сигнализации РПБ Лоухского РЭС - 1 система</v>
      </c>
      <c r="C2" s="202"/>
      <c r="D2" s="202"/>
      <c r="E2" s="202"/>
      <c r="F2" s="202"/>
      <c r="G2" s="202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3" t="s">
        <v>109</v>
      </c>
      <c r="E8" s="204"/>
      <c r="F8" s="204"/>
      <c r="G8" s="204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91.492000000000004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6" t="s">
        <v>1</v>
      </c>
      <c r="B14" s="205" t="s">
        <v>41</v>
      </c>
      <c r="C14" s="205" t="s">
        <v>42</v>
      </c>
      <c r="D14" s="206" t="s">
        <v>110</v>
      </c>
      <c r="E14" s="206"/>
      <c r="F14" s="206"/>
      <c r="G14" s="206"/>
    </row>
    <row r="15" spans="1:7" x14ac:dyDescent="0.2">
      <c r="A15" s="196"/>
      <c r="B15" s="205"/>
      <c r="C15" s="205"/>
      <c r="D15" s="196" t="s">
        <v>8</v>
      </c>
      <c r="E15" s="196" t="s">
        <v>9</v>
      </c>
      <c r="F15" s="196" t="s">
        <v>43</v>
      </c>
      <c r="G15" s="196" t="s">
        <v>17</v>
      </c>
    </row>
    <row r="16" spans="1:7" x14ac:dyDescent="0.2">
      <c r="A16" s="196"/>
      <c r="B16" s="205"/>
      <c r="C16" s="205"/>
      <c r="D16" s="196"/>
      <c r="E16" s="196"/>
      <c r="F16" s="196"/>
      <c r="G16" s="196"/>
    </row>
    <row r="17" spans="1:7" x14ac:dyDescent="0.2">
      <c r="A17" s="196"/>
      <c r="B17" s="205"/>
      <c r="C17" s="205"/>
      <c r="D17" s="196"/>
      <c r="E17" s="196"/>
      <c r="F17" s="196"/>
      <c r="G17" s="196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7" t="s">
        <v>45</v>
      </c>
      <c r="B19" s="208"/>
      <c r="C19" s="208"/>
      <c r="D19" s="208"/>
      <c r="E19" s="208"/>
      <c r="F19" s="208"/>
      <c r="G19" s="209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9" t="s">
        <v>46</v>
      </c>
      <c r="C24" s="200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7" t="s">
        <v>47</v>
      </c>
      <c r="B25" s="198"/>
      <c r="C25" s="198"/>
      <c r="D25" s="198"/>
      <c r="E25" s="198"/>
      <c r="F25" s="198"/>
      <c r="G25" s="198"/>
    </row>
    <row r="26" spans="1:7" ht="27.95" hidden="1" customHeight="1" x14ac:dyDescent="0.2">
      <c r="A26" s="42"/>
      <c r="B26" s="199" t="s">
        <v>48</v>
      </c>
      <c r="C26" s="200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7" t="s">
        <v>49</v>
      </c>
      <c r="B27" s="198"/>
      <c r="C27" s="198"/>
      <c r="D27" s="198"/>
      <c r="E27" s="198"/>
      <c r="F27" s="198"/>
      <c r="G27" s="198"/>
    </row>
    <row r="28" spans="1:7" ht="27.95" hidden="1" customHeight="1" x14ac:dyDescent="0.2">
      <c r="A28" s="42"/>
      <c r="B28" s="199" t="s">
        <v>50</v>
      </c>
      <c r="C28" s="200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7" t="s">
        <v>51</v>
      </c>
      <c r="B29" s="198"/>
      <c r="C29" s="198"/>
      <c r="D29" s="198"/>
      <c r="E29" s="198"/>
      <c r="F29" s="198"/>
      <c r="G29" s="198"/>
    </row>
    <row r="30" spans="1:7" ht="210" hidden="1" customHeight="1" x14ac:dyDescent="0.2">
      <c r="A30" s="42"/>
      <c r="B30" s="199" t="s">
        <v>52</v>
      </c>
      <c r="C30" s="200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7" t="s">
        <v>53</v>
      </c>
      <c r="B31" s="198"/>
      <c r="C31" s="198"/>
      <c r="D31" s="198"/>
      <c r="E31" s="198"/>
      <c r="F31" s="198"/>
      <c r="G31" s="198"/>
    </row>
    <row r="32" spans="1:7" ht="12.75" customHeight="1" x14ac:dyDescent="0.2">
      <c r="A32" s="42"/>
      <c r="B32" s="210" t="s">
        <v>54</v>
      </c>
      <c r="C32" s="211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4" t="s">
        <v>226</v>
      </c>
      <c r="B2" s="90" t="s">
        <v>177</v>
      </c>
      <c r="C2" s="91">
        <v>1</v>
      </c>
      <c r="D2" s="216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5"/>
      <c r="B3" s="90" t="s">
        <v>177</v>
      </c>
      <c r="C3" s="91">
        <v>12</v>
      </c>
      <c r="D3" s="217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4" t="s">
        <v>227</v>
      </c>
      <c r="B4" s="90" t="s">
        <v>177</v>
      </c>
      <c r="C4" s="91">
        <v>1</v>
      </c>
      <c r="D4" s="216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5"/>
      <c r="D5" s="217"/>
      <c r="G5" s="155"/>
    </row>
    <row r="6" spans="1:9" x14ac:dyDescent="0.2">
      <c r="A6" s="214" t="s">
        <v>228</v>
      </c>
      <c r="B6" s="90" t="s">
        <v>177</v>
      </c>
      <c r="C6" s="152">
        <v>2</v>
      </c>
      <c r="D6" s="216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5"/>
      <c r="B7" s="90" t="s">
        <v>177</v>
      </c>
      <c r="C7" s="152">
        <v>12</v>
      </c>
      <c r="D7" s="217"/>
      <c r="E7" s="47"/>
      <c r="F7" s="47"/>
      <c r="G7" s="156"/>
      <c r="H7" s="92" t="s">
        <v>196</v>
      </c>
    </row>
    <row r="8" spans="1:9" x14ac:dyDescent="0.2">
      <c r="A8" s="214" t="s">
        <v>229</v>
      </c>
      <c r="B8" s="90" t="s">
        <v>177</v>
      </c>
      <c r="C8" s="152">
        <v>1</v>
      </c>
      <c r="D8" s="216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5"/>
      <c r="D9" s="217"/>
      <c r="E9" s="47"/>
      <c r="F9" s="47"/>
      <c r="G9" s="156"/>
    </row>
    <row r="10" spans="1:9" x14ac:dyDescent="0.2">
      <c r="A10" s="214" t="s">
        <v>230</v>
      </c>
      <c r="B10" s="90" t="s">
        <v>177</v>
      </c>
      <c r="C10" s="152">
        <v>1</v>
      </c>
      <c r="D10" s="216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5"/>
      <c r="B11" s="90" t="s">
        <v>177</v>
      </c>
      <c r="C11" s="152">
        <v>12</v>
      </c>
      <c r="D11" s="217"/>
      <c r="E11" s="47"/>
      <c r="F11" s="47"/>
      <c r="G11" s="156"/>
      <c r="H11" s="92" t="s">
        <v>196</v>
      </c>
    </row>
    <row r="12" spans="1:9" x14ac:dyDescent="0.2">
      <c r="A12" s="214" t="s">
        <v>231</v>
      </c>
      <c r="B12" s="90" t="s">
        <v>177</v>
      </c>
      <c r="C12" s="152">
        <v>1</v>
      </c>
      <c r="D12" s="216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5"/>
      <c r="D13" s="217"/>
      <c r="E13" s="47"/>
      <c r="F13" s="47"/>
      <c r="G13" s="156"/>
    </row>
    <row r="14" spans="1:9" x14ac:dyDescent="0.2">
      <c r="A14" s="214" t="s">
        <v>232</v>
      </c>
      <c r="B14" s="90" t="s">
        <v>177</v>
      </c>
      <c r="C14" s="152">
        <v>1</v>
      </c>
      <c r="D14" s="216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5"/>
      <c r="B15" s="90" t="s">
        <v>177</v>
      </c>
      <c r="C15" s="152">
        <v>12</v>
      </c>
      <c r="D15" s="217"/>
      <c r="E15" s="47"/>
      <c r="F15" s="47"/>
      <c r="G15" s="156"/>
      <c r="H15" s="92" t="s">
        <v>196</v>
      </c>
    </row>
    <row r="16" spans="1:9" x14ac:dyDescent="0.2">
      <c r="A16" s="214" t="s">
        <v>233</v>
      </c>
      <c r="B16" s="90" t="s">
        <v>177</v>
      </c>
      <c r="C16" s="152">
        <v>1</v>
      </c>
      <c r="D16" s="216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5"/>
      <c r="D17" s="217"/>
      <c r="E17" s="47"/>
      <c r="F17" s="47"/>
      <c r="G17" s="156"/>
    </row>
    <row r="18" spans="1:8" x14ac:dyDescent="0.2">
      <c r="A18" s="214" t="s">
        <v>234</v>
      </c>
      <c r="B18" s="90" t="s">
        <v>177</v>
      </c>
      <c r="C18" s="152">
        <v>16</v>
      </c>
      <c r="D18" s="216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5"/>
      <c r="B19" s="90" t="s">
        <v>177</v>
      </c>
      <c r="C19" s="152">
        <v>12</v>
      </c>
      <c r="D19" s="217"/>
      <c r="E19" s="47"/>
      <c r="F19" s="47"/>
      <c r="G19" s="156"/>
      <c r="H19" s="92" t="s">
        <v>196</v>
      </c>
    </row>
    <row r="20" spans="1:8" x14ac:dyDescent="0.2">
      <c r="A20" s="214" t="s">
        <v>235</v>
      </c>
      <c r="B20" s="90" t="s">
        <v>177</v>
      </c>
      <c r="C20" s="152">
        <v>3</v>
      </c>
      <c r="D20" s="216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5"/>
      <c r="D21" s="217"/>
      <c r="E21" s="47"/>
      <c r="F21" s="47"/>
      <c r="G21" s="156"/>
    </row>
    <row r="22" spans="1:8" x14ac:dyDescent="0.2">
      <c r="A22" s="214" t="s">
        <v>236</v>
      </c>
      <c r="B22" s="90" t="s">
        <v>177</v>
      </c>
      <c r="C22" s="152">
        <v>2</v>
      </c>
      <c r="D22" s="216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5"/>
      <c r="B23" s="90" t="s">
        <v>177</v>
      </c>
      <c r="C23" s="152">
        <v>12</v>
      </c>
      <c r="D23" s="217"/>
      <c r="E23" s="47"/>
      <c r="F23" s="47"/>
      <c r="G23" s="156"/>
      <c r="H23" s="92" t="s">
        <v>196</v>
      </c>
    </row>
    <row r="24" spans="1:8" x14ac:dyDescent="0.2">
      <c r="A24" s="214" t="s">
        <v>237</v>
      </c>
      <c r="B24" s="90" t="s">
        <v>177</v>
      </c>
      <c r="C24" s="152">
        <v>1</v>
      </c>
      <c r="D24" s="216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5"/>
      <c r="D25" s="217"/>
      <c r="E25" s="47"/>
      <c r="F25" s="47"/>
      <c r="G25" s="156"/>
    </row>
    <row r="26" spans="1:8" x14ac:dyDescent="0.2">
      <c r="A26" s="214" t="s">
        <v>238</v>
      </c>
      <c r="B26" s="90" t="s">
        <v>177</v>
      </c>
      <c r="C26" s="152">
        <v>4</v>
      </c>
      <c r="D26" s="216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5"/>
      <c r="C27" s="152">
        <v>12</v>
      </c>
      <c r="D27" s="217"/>
      <c r="E27" s="47"/>
      <c r="F27" s="47"/>
      <c r="G27" s="156"/>
      <c r="H27" s="92" t="s">
        <v>196</v>
      </c>
    </row>
    <row r="28" spans="1:8" x14ac:dyDescent="0.2">
      <c r="A28" s="214" t="s">
        <v>239</v>
      </c>
      <c r="B28" s="90" t="s">
        <v>177</v>
      </c>
      <c r="C28" s="152">
        <v>1</v>
      </c>
      <c r="D28" s="216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5"/>
      <c r="B29" s="90" t="s">
        <v>177</v>
      </c>
      <c r="D29" s="217"/>
      <c r="E29" s="47"/>
      <c r="F29" s="47"/>
      <c r="G29" s="156"/>
    </row>
    <row r="30" spans="1:8" x14ac:dyDescent="0.2">
      <c r="A30" s="214" t="s">
        <v>240</v>
      </c>
      <c r="B30" s="90" t="s">
        <v>177</v>
      </c>
      <c r="C30" s="152">
        <v>1</v>
      </c>
      <c r="D30" s="216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5"/>
      <c r="C31" s="152">
        <v>12</v>
      </c>
      <c r="D31" s="217"/>
      <c r="E31" s="47"/>
      <c r="F31" s="47"/>
      <c r="G31" s="156"/>
      <c r="H31" s="92" t="s">
        <v>196</v>
      </c>
    </row>
    <row r="32" spans="1:8" x14ac:dyDescent="0.2">
      <c r="A32" s="214" t="s">
        <v>241</v>
      </c>
      <c r="B32" s="90" t="s">
        <v>177</v>
      </c>
      <c r="C32" s="152">
        <v>1</v>
      </c>
      <c r="D32" s="216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5"/>
      <c r="B33" s="90" t="s">
        <v>177</v>
      </c>
      <c r="D33" s="217"/>
      <c r="E33" s="47"/>
      <c r="F33" s="47"/>
      <c r="G33" s="156"/>
    </row>
    <row r="34" spans="1:8" x14ac:dyDescent="0.2">
      <c r="A34" s="214" t="s">
        <v>242</v>
      </c>
      <c r="B34" s="90" t="s">
        <v>177</v>
      </c>
      <c r="C34" s="152">
        <v>1</v>
      </c>
      <c r="D34" s="216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5"/>
      <c r="C35" s="152">
        <v>12</v>
      </c>
      <c r="D35" s="217"/>
      <c r="E35" s="47"/>
      <c r="F35" s="47"/>
      <c r="G35" s="156"/>
      <c r="H35" s="92" t="s">
        <v>196</v>
      </c>
    </row>
    <row r="36" spans="1:8" x14ac:dyDescent="0.2">
      <c r="A36" s="214" t="s">
        <v>243</v>
      </c>
      <c r="B36" s="90" t="s">
        <v>177</v>
      </c>
      <c r="C36" s="152">
        <v>15</v>
      </c>
      <c r="D36" s="216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5"/>
      <c r="D37" s="217"/>
      <c r="E37" s="47"/>
      <c r="F37" s="47"/>
      <c r="G37" s="156"/>
    </row>
    <row r="38" spans="1:8" x14ac:dyDescent="0.2">
      <c r="A38" s="214" t="s">
        <v>244</v>
      </c>
      <c r="B38" s="90" t="s">
        <v>177</v>
      </c>
      <c r="C38" s="152">
        <v>8</v>
      </c>
      <c r="D38" s="216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5"/>
      <c r="B39" s="90" t="s">
        <v>177</v>
      </c>
      <c r="C39" s="152">
        <v>12</v>
      </c>
      <c r="D39" s="217"/>
      <c r="E39" s="47"/>
      <c r="F39" s="47"/>
      <c r="G39" s="156"/>
      <c r="H39" s="92" t="s">
        <v>196</v>
      </c>
    </row>
    <row r="40" spans="1:8" x14ac:dyDescent="0.2">
      <c r="A40" s="214" t="s">
        <v>245</v>
      </c>
      <c r="B40" s="90" t="s">
        <v>177</v>
      </c>
      <c r="C40" s="152">
        <v>6</v>
      </c>
      <c r="D40" s="216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5"/>
      <c r="D41" s="217"/>
      <c r="E41" s="47"/>
      <c r="F41" s="47"/>
      <c r="G41" s="156"/>
    </row>
    <row r="42" spans="1:8" x14ac:dyDescent="0.2">
      <c r="A42" s="214" t="s">
        <v>246</v>
      </c>
      <c r="B42" s="90" t="s">
        <v>177</v>
      </c>
      <c r="C42" s="152">
        <v>3</v>
      </c>
      <c r="D42" s="216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5"/>
      <c r="B43" s="90" t="s">
        <v>177</v>
      </c>
      <c r="C43" s="152">
        <v>12</v>
      </c>
      <c r="D43" s="217"/>
      <c r="E43" s="47"/>
      <c r="F43" s="47"/>
      <c r="G43" s="156"/>
      <c r="H43" s="92" t="s">
        <v>196</v>
      </c>
    </row>
    <row r="44" spans="1:8" x14ac:dyDescent="0.2">
      <c r="A44" s="214" t="s">
        <v>247</v>
      </c>
      <c r="B44" s="90" t="s">
        <v>177</v>
      </c>
      <c r="C44" s="152">
        <v>1</v>
      </c>
      <c r="D44" s="216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5"/>
      <c r="D45" s="217"/>
      <c r="E45" s="47"/>
      <c r="F45" s="47"/>
      <c r="G45" s="156"/>
    </row>
    <row r="46" spans="1:8" x14ac:dyDescent="0.2">
      <c r="A46" s="214" t="s">
        <v>248</v>
      </c>
      <c r="B46" s="90" t="s">
        <v>177</v>
      </c>
      <c r="C46" s="152">
        <v>1</v>
      </c>
      <c r="D46" s="216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5"/>
      <c r="B47" s="90" t="s">
        <v>177</v>
      </c>
      <c r="C47" s="152">
        <v>12</v>
      </c>
      <c r="D47" s="217"/>
      <c r="E47" s="47"/>
      <c r="F47" s="47"/>
      <c r="G47" s="156"/>
      <c r="H47" s="92" t="s">
        <v>196</v>
      </c>
    </row>
    <row r="48" spans="1:8" ht="21.6" customHeight="1" x14ac:dyDescent="0.2">
      <c r="A48" s="218" t="s">
        <v>249</v>
      </c>
      <c r="B48" s="90" t="s">
        <v>177</v>
      </c>
      <c r="C48" s="152">
        <v>3</v>
      </c>
      <c r="D48" s="216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9"/>
      <c r="D49" s="217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7" t="s">
        <v>123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9" t="s">
        <v>0</v>
      </c>
      <c r="B6" s="229" t="s">
        <v>124</v>
      </c>
      <c r="C6" s="232" t="s">
        <v>102</v>
      </c>
      <c r="D6" s="232" t="s">
        <v>125</v>
      </c>
      <c r="E6" s="235" t="s">
        <v>126</v>
      </c>
      <c r="F6" s="238" t="s">
        <v>127</v>
      </c>
      <c r="G6" s="239"/>
      <c r="H6" s="240" t="s">
        <v>128</v>
      </c>
      <c r="I6" s="241"/>
      <c r="J6" s="241"/>
      <c r="K6" s="241"/>
      <c r="L6" s="241"/>
      <c r="M6" s="241"/>
      <c r="N6" s="241"/>
      <c r="O6" s="241"/>
      <c r="P6" s="241"/>
      <c r="Q6" s="242"/>
      <c r="R6" s="229" t="s">
        <v>129</v>
      </c>
      <c r="S6" s="229" t="s">
        <v>130</v>
      </c>
      <c r="T6" s="229" t="s">
        <v>131</v>
      </c>
      <c r="U6" s="229" t="s">
        <v>132</v>
      </c>
    </row>
    <row r="7" spans="1:21" ht="15.75" thickBot="1" x14ac:dyDescent="0.25">
      <c r="A7" s="230"/>
      <c r="B7" s="230"/>
      <c r="C7" s="233"/>
      <c r="D7" s="233"/>
      <c r="E7" s="236"/>
      <c r="F7" s="240" t="s">
        <v>133</v>
      </c>
      <c r="G7" s="242"/>
      <c r="H7" s="240"/>
      <c r="I7" s="242"/>
      <c r="J7" s="220"/>
      <c r="K7" s="221"/>
      <c r="L7" s="220"/>
      <c r="M7" s="221"/>
      <c r="N7" s="220" t="s">
        <v>133</v>
      </c>
      <c r="O7" s="221"/>
      <c r="P7" s="220" t="s">
        <v>133</v>
      </c>
      <c r="Q7" s="221"/>
      <c r="R7" s="230"/>
      <c r="S7" s="230"/>
      <c r="T7" s="230"/>
      <c r="U7" s="230"/>
    </row>
    <row r="8" spans="1:21" ht="45.75" thickBot="1" x14ac:dyDescent="0.25">
      <c r="A8" s="231"/>
      <c r="B8" s="231"/>
      <c r="C8" s="234"/>
      <c r="D8" s="234"/>
      <c r="E8" s="237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31"/>
      <c r="S8" s="231"/>
      <c r="T8" s="231"/>
      <c r="U8" s="231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5" t="s">
        <v>140</v>
      </c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4" t="s">
        <v>143</v>
      </c>
      <c r="B18" s="224"/>
      <c r="C18" s="224"/>
      <c r="D18" s="224"/>
      <c r="E18" s="224"/>
      <c r="F18" s="114"/>
      <c r="G18" s="114"/>
      <c r="H18" s="124"/>
      <c r="I18" s="124"/>
      <c r="J18" s="75"/>
      <c r="K18" s="226"/>
      <c r="L18" s="226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22" t="s">
        <v>144</v>
      </c>
      <c r="I19" s="222"/>
      <c r="J19" s="127"/>
      <c r="K19" s="222" t="s">
        <v>145</v>
      </c>
      <c r="L19" s="222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4" t="s">
        <v>146</v>
      </c>
      <c r="B20" s="224"/>
      <c r="C20" s="224"/>
      <c r="D20" s="224"/>
      <c r="E20" s="224"/>
      <c r="F20" s="114"/>
      <c r="G20" s="114"/>
      <c r="H20" s="124"/>
      <c r="I20" s="124"/>
      <c r="J20" s="75"/>
      <c r="K20" s="226"/>
      <c r="L20" s="226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22" t="s">
        <v>144</v>
      </c>
      <c r="I21" s="222"/>
      <c r="J21" s="75"/>
      <c r="K21" s="222" t="s">
        <v>145</v>
      </c>
      <c r="L21" s="222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3" t="s">
        <v>225</v>
      </c>
      <c r="B22" s="224"/>
      <c r="C22" s="224"/>
      <c r="D22" s="224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9" t="s">
        <v>169</v>
      </c>
      <c r="D3" s="249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50" t="s">
        <v>150</v>
      </c>
      <c r="C9" s="250"/>
      <c r="D9" s="250"/>
    </row>
    <row r="10" spans="2:4" ht="15.75" x14ac:dyDescent="0.2">
      <c r="B10" s="250" t="s">
        <v>151</v>
      </c>
      <c r="C10" s="250"/>
      <c r="D10" s="250"/>
    </row>
    <row r="11" spans="2:4" ht="15.75" x14ac:dyDescent="0.2">
      <c r="B11" s="250" t="s">
        <v>152</v>
      </c>
      <c r="C11" s="250"/>
      <c r="D11" s="250"/>
    </row>
    <row r="12" spans="2:4" ht="15.75" x14ac:dyDescent="0.2">
      <c r="B12" s="135"/>
    </row>
    <row r="13" spans="2:4" ht="15.75" x14ac:dyDescent="0.2">
      <c r="B13" s="250" t="s">
        <v>153</v>
      </c>
      <c r="C13" s="250"/>
      <c r="D13" s="250"/>
    </row>
    <row r="14" spans="2:4" ht="15.75" x14ac:dyDescent="0.2">
      <c r="B14" s="136"/>
    </row>
    <row r="15" spans="2:4" ht="87.75" customHeight="1" x14ac:dyDescent="0.2">
      <c r="B15" s="243" t="str">
        <f>'ССР 4 кв. 2015 '!C12</f>
        <v>Создание системы пожарной сигнализации РПБ Лоухского РЭС - 1 система</v>
      </c>
      <c r="C15" s="243"/>
      <c r="D15" s="243"/>
    </row>
    <row r="16" spans="2:4" ht="15.75" x14ac:dyDescent="0.2">
      <c r="B16" s="244" t="str">
        <f>"ИП "&amp;'Сводка затрат'!C7</f>
        <v>ИП M_000-32-1-06.10-0005</v>
      </c>
      <c r="C16" s="244"/>
      <c r="D16" s="244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5" t="s">
        <v>156</v>
      </c>
      <c r="C22" s="245"/>
      <c r="D22" s="245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6" t="s">
        <v>161</v>
      </c>
      <c r="D29" s="246"/>
    </row>
    <row r="30" spans="2:4" ht="15.75" x14ac:dyDescent="0.2">
      <c r="B30" s="134"/>
    </row>
    <row r="31" spans="2:4" x14ac:dyDescent="0.2">
      <c r="B31" s="247" t="s">
        <v>162</v>
      </c>
    </row>
    <row r="32" spans="2:4" ht="15.75" x14ac:dyDescent="0.25">
      <c r="B32" s="247"/>
      <c r="C32" s="248" t="s">
        <v>163</v>
      </c>
      <c r="D32" s="248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2023-02-21T05:14:43Z</dcterms:modified>
</cp:coreProperties>
</file>